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0" windowWidth="19320" windowHeight="12120" activeTab="0"/>
  </bookViews>
  <sheets>
    <sheet name="PiVuPro Performance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<sst xmlns="http://schemas.openxmlformats.org/spreadsheetml/2006/main" count="27" uniqueCount="26">
  <si>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CPU Core</t>
  </si>
  <si>
    <t>Display (Codec)</t>
  </si>
  <si>
    <t>Motion Detection</t>
  </si>
  <si>
    <t>Camera Tamper</t>
  </si>
  <si>
    <t>Tripwire</t>
  </si>
  <si>
    <t>Foreign</t>
  </si>
  <si>
    <t>Object Counting</t>
  </si>
  <si>
    <t>Face Counting</t>
  </si>
  <si>
    <t>Object Loss (ROI * 1)</t>
  </si>
  <si>
    <t>CPU Loading (%)</t>
  </si>
  <si>
    <t>Total</t>
  </si>
  <si>
    <t>N/A</t>
  </si>
  <si>
    <t>Enabled Channels</t>
  </si>
  <si>
    <t>CPU Speed (GHz)</t>
  </si>
  <si>
    <t>Total Channel Count</t>
  </si>
  <si>
    <t>Functions</t>
  </si>
  <si>
    <t>System</t>
  </si>
  <si>
    <t>Display FPS</t>
  </si>
  <si>
    <t>Resolution (Width)</t>
  </si>
  <si>
    <t>Resolution (Height)</t>
  </si>
  <si>
    <t>.</t>
  </si>
  <si>
    <t>Frame Rate (FPS)</t>
  </si>
  <si>
    <t>MJPG</t>
  </si>
  <si>
    <t>MPEG4</t>
  </si>
  <si>
    <t>H.264</t>
  </si>
  <si>
    <t>H.264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</si>
</sst>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0000_ "/>
    <numFmt numFmtId="178" formatCode="0.0000_ "/>
    <numFmt numFmtId="179" formatCode="0_ "/>
    <numFmt numFmtId="180" formatCode="0_);[Red]\(0\)"/>
    <numFmt numFmtId="181" formatCode="0.0_ "/>
    <numFmt numFmtId="182" formatCode="0.0000_);[Red]\(0.0000\)"/>
    <numFmt numFmtId="183" formatCode="0.00000_ "/>
    <numFmt numFmtId="184" formatCode="0.000000_);[Red]\(0.000000\)"/>
  </numFmts>
  <fonts count="25"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36"/>
      <name val="Arial Unicode MS"/>
      <family val="2"/>
    </font>
    <font>
      <sz val="10"/>
      <color indexed="9"/>
      <name val="Arial Unicode MS"/>
      <family val="2"/>
    </font>
    <font>
      <b/>
      <sz val="10"/>
      <color indexed="9"/>
      <name val="Arial Unicode MS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6" fillId="23" borderId="9" applyNumberForma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19" fillId="24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2" fillId="10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176" fontId="20" fillId="25" borderId="0" xfId="0" applyNumberFormat="1" applyFont="1" applyFill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0" fillId="26" borderId="0" xfId="0" applyFont="1" applyFill="1" applyAlignment="1" applyProtection="1">
      <alignment horizontal="center" vertical="center"/>
      <protection/>
    </xf>
    <xf numFmtId="0" fontId="20" fillId="23" borderId="0" xfId="0" applyFont="1" applyFill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177" fontId="23" fillId="0" borderId="0" xfId="0" applyNumberFormat="1" applyFont="1" applyAlignment="1" applyProtection="1">
      <alignment horizontal="center" vertical="center"/>
      <protection hidden="1"/>
    </xf>
    <xf numFmtId="184" fontId="23" fillId="0" borderId="0" xfId="0" applyNumberFormat="1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84" fontId="24" fillId="0" borderId="0" xfId="0" applyNumberFormat="1" applyFont="1" applyAlignment="1" applyProtection="1">
      <alignment horizontal="center" vertical="center"/>
      <protection hidden="1"/>
    </xf>
    <xf numFmtId="11" fontId="23" fillId="0" borderId="0" xfId="0" applyNumberFormat="1" applyFont="1" applyAlignment="1" applyProtection="1">
      <alignment horizontal="center" vertical="center"/>
      <protection hidden="1"/>
    </xf>
    <xf numFmtId="184" fontId="24" fillId="0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="130" zoomScaleNormal="130" zoomScalePageLayoutView="0" workbookViewId="0" topLeftCell="A1">
      <selection activeCell="Q30" sqref="Q30"/>
    </sheetView>
  </sheetViews>
  <sheetFormatPr defaultColWidth="9.00390625" defaultRowHeight="16.5"/>
  <cols>
    <col min="1" max="1" width="24.375" style="2" customWidth="1"/>
    <col min="2" max="2" width="20.625" style="1" customWidth="1"/>
    <col min="3" max="3" width="18.00390625" style="0" customWidth="1"/>
    <col min="4" max="4" width="12.375" style="1" customWidth="1"/>
    <col min="6" max="6" width="11.75390625" style="8" customWidth="1"/>
    <col min="7" max="7" width="10.875" style="8" customWidth="1"/>
    <col min="8" max="8" width="10.00390625" style="8" customWidth="1"/>
    <col min="9" max="9" width="6.75390625" style="8" customWidth="1"/>
    <col min="10" max="10" width="9.125" style="8" customWidth="1"/>
    <col min="11" max="11" width="10.625" style="8" customWidth="1"/>
    <col min="12" max="12" width="7.625" style="1" customWidth="1"/>
    <col min="13" max="13" width="10.25390625" style="1" customWidth="1"/>
  </cols>
  <sheetData>
    <row r="1" spans="1:16" ht="16.5">
      <c r="A1" s="3" t="s">
        <v>14</v>
      </c>
      <c r="B1" s="14">
        <v>36</v>
      </c>
      <c r="E1" s="16"/>
      <c r="F1" s="17">
        <v>2.4</v>
      </c>
      <c r="G1" s="18"/>
      <c r="H1" s="18"/>
      <c r="I1" s="18"/>
      <c r="J1" s="18"/>
      <c r="K1" s="18"/>
      <c r="L1" s="18"/>
      <c r="M1" s="18"/>
      <c r="N1" s="19"/>
      <c r="O1" s="19"/>
      <c r="P1" s="16"/>
    </row>
    <row r="2" spans="1:16" ht="19.5" customHeight="1">
      <c r="A2" s="3" t="s">
        <v>21</v>
      </c>
      <c r="B2" s="14">
        <v>30</v>
      </c>
      <c r="C2" s="3" t="s">
        <v>13</v>
      </c>
      <c r="D2" s="14">
        <v>2.4</v>
      </c>
      <c r="E2" s="16"/>
      <c r="F2" s="18"/>
      <c r="G2" s="18"/>
      <c r="H2" s="18"/>
      <c r="I2" s="18"/>
      <c r="J2" s="18"/>
      <c r="K2" s="18"/>
      <c r="L2" s="18"/>
      <c r="M2" s="18">
        <f>$B$3*$B$4</f>
        <v>76800</v>
      </c>
      <c r="N2" s="19"/>
      <c r="O2" s="19"/>
      <c r="P2" s="16"/>
    </row>
    <row r="3" spans="1:16" ht="19.5" customHeight="1">
      <c r="A3" s="3" t="s">
        <v>18</v>
      </c>
      <c r="B3" s="15">
        <v>320</v>
      </c>
      <c r="C3" s="3" t="s">
        <v>0</v>
      </c>
      <c r="D3" s="14">
        <v>4</v>
      </c>
      <c r="E3" s="16"/>
      <c r="F3" s="18" t="s">
        <v>22</v>
      </c>
      <c r="G3" s="20">
        <f>IF($D$4&lt;&gt;$F3,0,M3)</f>
        <v>0</v>
      </c>
      <c r="H3" s="18">
        <f>IF($D$4&lt;&gt;$F3,0,IF($D$3&lt;=1,1,0.7))</f>
        <v>0</v>
      </c>
      <c r="I3" s="18"/>
      <c r="J3" s="20">
        <v>0.003041</v>
      </c>
      <c r="K3" s="20">
        <v>0.009490333333333335</v>
      </c>
      <c r="L3" s="18">
        <f>(K3-J3)/(1280*1024-704*480)</f>
        <v>6.6296600877193E-09</v>
      </c>
      <c r="M3" s="21">
        <f>(L3*$M$2+(J3-L3*704*480))</f>
        <v>0.0013098631578947362</v>
      </c>
      <c r="N3" s="19"/>
      <c r="O3" s="19"/>
      <c r="P3" s="16"/>
    </row>
    <row r="4" spans="1:16" ht="19.5" customHeight="1">
      <c r="A4" s="3" t="s">
        <v>19</v>
      </c>
      <c r="B4" s="14">
        <v>240</v>
      </c>
      <c r="C4" s="3" t="s">
        <v>1</v>
      </c>
      <c r="D4" s="14" t="s">
        <v>25</v>
      </c>
      <c r="E4" s="16"/>
      <c r="F4" s="18" t="s">
        <v>23</v>
      </c>
      <c r="G4" s="20">
        <f>IF($D$4&lt;&gt;$F4,0,M4)</f>
        <v>0</v>
      </c>
      <c r="H4" s="18">
        <f>IF($D$4&lt;&gt;$F4,0,IF($D$3&lt;=1,1,0.7))</f>
        <v>0</v>
      </c>
      <c r="I4" s="18"/>
      <c r="J4" s="20">
        <v>0.00162166666666667</v>
      </c>
      <c r="K4" s="20">
        <v>0.005659999999999999</v>
      </c>
      <c r="L4" s="18">
        <f>(K4-J4)/(1280*1024-704*480)</f>
        <v>4.151247258771926E-09</v>
      </c>
      <c r="M4" s="21">
        <f>(L4*$M$2+(J4-L4*704*480))</f>
        <v>0.0005376929824561449</v>
      </c>
      <c r="N4" s="19"/>
      <c r="O4" s="19"/>
      <c r="P4" s="16"/>
    </row>
    <row r="5" spans="2:16" ht="19.5" customHeight="1">
      <c r="B5" s="1" t="s">
        <v>20</v>
      </c>
      <c r="C5" s="4"/>
      <c r="D5" s="5"/>
      <c r="E5" s="16"/>
      <c r="F5" s="18" t="s">
        <v>24</v>
      </c>
      <c r="G5" s="20">
        <f>IF($D$4&lt;&gt;$F5,0,M5)</f>
        <v>0.0014985666666666665</v>
      </c>
      <c r="H5" s="18">
        <f>IF($D$4&lt;&gt;$F5,0,IF($D$3&lt;=1,1,0.7))</f>
        <v>0.7</v>
      </c>
      <c r="I5" s="18"/>
      <c r="J5" s="20">
        <v>0.004308666666666666</v>
      </c>
      <c r="K5" s="20">
        <v>0.014777666666666666</v>
      </c>
      <c r="L5" s="18">
        <f>(K5-J5)/(1280*1024-704*480)</f>
        <v>1.076171875E-08</v>
      </c>
      <c r="M5" s="21">
        <f>(L5*$M$2+(J5-L5*704*480))</f>
        <v>0.0014985666666666665</v>
      </c>
      <c r="N5" s="19"/>
      <c r="O5" s="19"/>
      <c r="P5" s="16"/>
    </row>
    <row r="6" spans="1:16" ht="19.5" customHeight="1">
      <c r="A6" s="3" t="s">
        <v>15</v>
      </c>
      <c r="B6" s="6" t="s">
        <v>12</v>
      </c>
      <c r="C6" s="3" t="s">
        <v>9</v>
      </c>
      <c r="D6" s="6" t="s">
        <v>17</v>
      </c>
      <c r="E6" s="16"/>
      <c r="F6" s="18"/>
      <c r="G6" s="18"/>
      <c r="H6" s="22"/>
      <c r="I6" s="18"/>
      <c r="J6" s="18"/>
      <c r="K6" s="18"/>
      <c r="L6" s="23"/>
      <c r="M6" s="23"/>
      <c r="N6" s="19"/>
      <c r="O6" s="19"/>
      <c r="P6" s="16"/>
    </row>
    <row r="7" spans="1:16" ht="19.5" customHeight="1">
      <c r="A7" s="7" t="s">
        <v>16</v>
      </c>
      <c r="B7" s="13" t="s">
        <v>11</v>
      </c>
      <c r="C7" s="9">
        <f>100*(F11+F16+F17)</f>
        <v>83.14585714285715</v>
      </c>
      <c r="D7" s="9">
        <f>$F$14</f>
        <v>30</v>
      </c>
      <c r="E7" s="16"/>
      <c r="F7" s="24">
        <f>SUM(G3:G5)*$F$1/$D$2</f>
        <v>0.0014985666666666665</v>
      </c>
      <c r="G7" s="18"/>
      <c r="H7" s="18"/>
      <c r="I7" s="18"/>
      <c r="J7" s="18"/>
      <c r="K7" s="18"/>
      <c r="L7" s="23"/>
      <c r="M7" s="23"/>
      <c r="N7" s="19"/>
      <c r="O7" s="19"/>
      <c r="P7" s="16"/>
    </row>
    <row r="8" spans="1:16" ht="19.5" customHeight="1">
      <c r="A8" s="7" t="s">
        <v>2</v>
      </c>
      <c r="B8" s="14">
        <v>0</v>
      </c>
      <c r="C8" s="9">
        <f aca="true" t="shared" si="0" ref="C8:C14">100*(H8*B8*IF($B$2&lt;I8,$B$2,I8)/$D$3)</f>
        <v>0</v>
      </c>
      <c r="D8" s="10"/>
      <c r="E8" s="16"/>
      <c r="F8" s="24">
        <f>SUM(H3:H5)</f>
        <v>0.7</v>
      </c>
      <c r="G8" s="18"/>
      <c r="H8" s="20">
        <f aca="true" t="shared" si="1" ref="H8:H14">M8*$F$1/$D$2</f>
        <v>5.601315789473685E-05</v>
      </c>
      <c r="I8" s="18">
        <v>9999</v>
      </c>
      <c r="J8" s="20">
        <v>7.950000000000001E-05</v>
      </c>
      <c r="K8" s="20">
        <v>0.000167</v>
      </c>
      <c r="L8" s="18">
        <f>(K8-J8)/(1280*1024-704*480)</f>
        <v>8.994654605263157E-11</v>
      </c>
      <c r="M8" s="21">
        <f>(L8*$M$2+(J8-L8*704*480))</f>
        <v>5.601315789473685E-05</v>
      </c>
      <c r="N8" s="19"/>
      <c r="O8" s="19"/>
      <c r="P8" s="16"/>
    </row>
    <row r="9" spans="1:16" ht="19.5" customHeight="1">
      <c r="A9" s="7" t="s">
        <v>3</v>
      </c>
      <c r="B9" s="14">
        <v>0</v>
      </c>
      <c r="C9" s="9">
        <f t="shared" si="0"/>
        <v>0</v>
      </c>
      <c r="D9" s="10"/>
      <c r="E9" s="16"/>
      <c r="F9" s="25">
        <v>2.1E-08</v>
      </c>
      <c r="G9" s="18"/>
      <c r="H9" s="20">
        <f t="shared" si="1"/>
        <v>0.00010376578947368421</v>
      </c>
      <c r="I9" s="18">
        <v>9999</v>
      </c>
      <c r="J9" s="20">
        <v>0.00010899999999999999</v>
      </c>
      <c r="K9" s="20">
        <v>0.00012849999999999998</v>
      </c>
      <c r="L9" s="18">
        <f aca="true" t="shared" si="2" ref="L9:L14">(K9-J9)/(1280*1024-704*480)</f>
        <v>2.004523026315788E-11</v>
      </c>
      <c r="M9" s="21">
        <f aca="true" t="shared" si="3" ref="M9:M14">(L9*$M$2+(J9-L9*704*480))</f>
        <v>0.0001037657894736842</v>
      </c>
      <c r="N9" s="19"/>
      <c r="O9" s="19"/>
      <c r="P9" s="16"/>
    </row>
    <row r="10" spans="1:16" ht="19.5" customHeight="1">
      <c r="A10" s="7" t="s">
        <v>8</v>
      </c>
      <c r="B10" s="14">
        <v>0</v>
      </c>
      <c r="C10" s="9">
        <f t="shared" si="0"/>
        <v>0</v>
      </c>
      <c r="D10" s="11"/>
      <c r="E10" s="16"/>
      <c r="F10" s="21">
        <f>(F9*B1*B3*B4)/(D2*D3)</f>
        <v>0.0060479999999999996</v>
      </c>
      <c r="G10" s="18"/>
      <c r="H10" s="20">
        <f t="shared" si="1"/>
        <v>3.254736842105263E-05</v>
      </c>
      <c r="I10" s="18">
        <v>9999</v>
      </c>
      <c r="J10" s="20">
        <v>3.5499999999999996E-05</v>
      </c>
      <c r="K10" s="20">
        <v>4.65E-05</v>
      </c>
      <c r="L10" s="18">
        <f t="shared" si="2"/>
        <v>1.1307565789473687E-11</v>
      </c>
      <c r="M10" s="21">
        <f t="shared" si="3"/>
        <v>3.254736842105263E-05</v>
      </c>
      <c r="N10" s="19"/>
      <c r="O10" s="19"/>
      <c r="P10" s="16"/>
    </row>
    <row r="11" spans="1:16" ht="19.5" customHeight="1">
      <c r="A11" s="7" t="s">
        <v>4</v>
      </c>
      <c r="B11" s="14">
        <v>0</v>
      </c>
      <c r="C11" s="9">
        <f t="shared" si="0"/>
        <v>0</v>
      </c>
      <c r="D11" s="10"/>
      <c r="E11" s="16"/>
      <c r="F11" s="21">
        <f>0.002*$B$1</f>
        <v>0.07200000000000001</v>
      </c>
      <c r="G11" s="18"/>
      <c r="H11" s="20">
        <f t="shared" si="1"/>
        <v>0.0001332710526315788</v>
      </c>
      <c r="I11" s="18">
        <v>15</v>
      </c>
      <c r="J11" s="20">
        <v>0.001122</v>
      </c>
      <c r="K11" s="20">
        <v>0.0048055</v>
      </c>
      <c r="L11" s="18">
        <f t="shared" si="2"/>
        <v>3.786492598684211E-09</v>
      </c>
      <c r="M11" s="21">
        <f t="shared" si="3"/>
        <v>0.0001332710526315788</v>
      </c>
      <c r="N11" s="19"/>
      <c r="O11" s="19"/>
      <c r="P11" s="16"/>
    </row>
    <row r="12" spans="1:16" ht="19.5" customHeight="1">
      <c r="A12" s="7" t="s">
        <v>5</v>
      </c>
      <c r="B12" s="14">
        <v>0</v>
      </c>
      <c r="C12" s="9">
        <f t="shared" si="0"/>
        <v>0</v>
      </c>
      <c r="D12" s="10"/>
      <c r="E12" s="16"/>
      <c r="F12" s="21">
        <f>SUM(C8:C14)/100</f>
        <v>0</v>
      </c>
      <c r="G12" s="18"/>
      <c r="H12" s="20">
        <f t="shared" si="1"/>
        <v>0.0001336368421052632</v>
      </c>
      <c r="I12" s="18">
        <v>15</v>
      </c>
      <c r="J12" s="20">
        <v>0.0011225</v>
      </c>
      <c r="K12" s="20">
        <v>0.0048065</v>
      </c>
      <c r="L12" s="18">
        <f t="shared" si="2"/>
        <v>3.787006578947368E-09</v>
      </c>
      <c r="M12" s="21">
        <f t="shared" si="3"/>
        <v>0.0001336368421052632</v>
      </c>
      <c r="N12" s="19"/>
      <c r="O12" s="19"/>
      <c r="P12" s="16"/>
    </row>
    <row r="13" spans="1:16" ht="19.5" customHeight="1">
      <c r="A13" s="7" t="s">
        <v>6</v>
      </c>
      <c r="B13" s="14">
        <v>0</v>
      </c>
      <c r="C13" s="9">
        <f t="shared" si="0"/>
        <v>0</v>
      </c>
      <c r="D13" s="11"/>
      <c r="E13" s="16"/>
      <c r="F13" s="26">
        <f>1-$F$11-$F$12</f>
        <v>0.9279999999999999</v>
      </c>
      <c r="G13" s="18"/>
      <c r="H13" s="20">
        <f t="shared" si="1"/>
        <v>0.0001332710526315788</v>
      </c>
      <c r="I13" s="18">
        <v>15</v>
      </c>
      <c r="J13" s="20">
        <v>0.001122</v>
      </c>
      <c r="K13" s="20">
        <v>0.0048055</v>
      </c>
      <c r="L13" s="18">
        <f t="shared" si="2"/>
        <v>3.786492598684211E-09</v>
      </c>
      <c r="M13" s="21">
        <f t="shared" si="3"/>
        <v>0.0001332710526315788</v>
      </c>
      <c r="N13" s="19"/>
      <c r="O13" s="19"/>
      <c r="P13" s="16"/>
    </row>
    <row r="14" spans="1:16" ht="19.5" customHeight="1">
      <c r="A14" s="7" t="s">
        <v>7</v>
      </c>
      <c r="B14" s="14">
        <v>0</v>
      </c>
      <c r="C14" s="9">
        <f t="shared" si="0"/>
        <v>0</v>
      </c>
      <c r="D14" s="10"/>
      <c r="E14" s="16"/>
      <c r="F14" s="21">
        <f>MIN($B$2,(F8*D3*F13)/(F7*B1+F8*D3*F10))</f>
        <v>30</v>
      </c>
      <c r="G14" s="18"/>
      <c r="H14" s="20">
        <f t="shared" si="1"/>
        <v>0.009165663157894736</v>
      </c>
      <c r="I14" s="18">
        <v>5</v>
      </c>
      <c r="J14" s="20">
        <v>0.042765</v>
      </c>
      <c r="K14" s="20">
        <v>0.167939</v>
      </c>
      <c r="L14" s="18">
        <f t="shared" si="2"/>
        <v>1.2867393092105263E-07</v>
      </c>
      <c r="M14" s="21">
        <f t="shared" si="3"/>
        <v>0.009165663157894736</v>
      </c>
      <c r="N14" s="19"/>
      <c r="O14" s="19"/>
      <c r="P14" s="16"/>
    </row>
    <row r="15" spans="1:16" ht="39" customHeight="1">
      <c r="A15" s="7" t="s">
        <v>10</v>
      </c>
      <c r="B15" s="12" t="s">
        <v>11</v>
      </c>
      <c r="C15" s="9">
        <f>SUM(C7:C14)</f>
        <v>83.14585714285715</v>
      </c>
      <c r="D15" s="10"/>
      <c r="E15" s="16"/>
      <c r="F15" s="21"/>
      <c r="G15" s="18"/>
      <c r="H15" s="18"/>
      <c r="I15" s="18"/>
      <c r="J15" s="18"/>
      <c r="K15" s="18"/>
      <c r="L15" s="23"/>
      <c r="M15" s="23"/>
      <c r="N15" s="19"/>
      <c r="O15" s="19"/>
      <c r="P15" s="16"/>
    </row>
    <row r="16" spans="5:16" ht="16.5">
      <c r="E16" s="16"/>
      <c r="F16" s="21">
        <f>(F7*F14*B1)/(F8*D3)</f>
        <v>0.5780185714285715</v>
      </c>
      <c r="G16" s="18"/>
      <c r="H16" s="18"/>
      <c r="I16" s="18"/>
      <c r="J16" s="18"/>
      <c r="K16" s="18"/>
      <c r="L16" s="23"/>
      <c r="M16" s="23"/>
      <c r="N16" s="19"/>
      <c r="O16" s="19"/>
      <c r="P16" s="16"/>
    </row>
    <row r="17" spans="3:16" ht="16.5">
      <c r="C17" s="1"/>
      <c r="E17" s="16"/>
      <c r="F17" s="21">
        <f>F14*F10</f>
        <v>0.18144</v>
      </c>
      <c r="G17" s="18"/>
      <c r="H17" s="18"/>
      <c r="I17" s="18"/>
      <c r="J17" s="18"/>
      <c r="K17" s="18"/>
      <c r="L17" s="23"/>
      <c r="M17" s="23"/>
      <c r="N17" s="19"/>
      <c r="O17" s="19"/>
      <c r="P17" s="16"/>
    </row>
    <row r="18" spans="3:16" ht="16.5">
      <c r="C18" s="1"/>
      <c r="E18" s="16"/>
      <c r="F18" s="21">
        <f>F17+F16</f>
        <v>0.7594585714285715</v>
      </c>
      <c r="G18" s="18"/>
      <c r="H18" s="18"/>
      <c r="I18" s="18"/>
      <c r="J18" s="18"/>
      <c r="K18" s="18"/>
      <c r="L18" s="23"/>
      <c r="M18" s="23"/>
      <c r="N18" s="19"/>
      <c r="O18" s="19"/>
      <c r="P18" s="16"/>
    </row>
    <row r="19" spans="3:16" ht="16.5">
      <c r="C19" s="1"/>
      <c r="E19" s="16"/>
      <c r="F19" s="18"/>
      <c r="G19" s="18"/>
      <c r="H19" s="18"/>
      <c r="I19" s="18"/>
      <c r="J19" s="18"/>
      <c r="K19" s="18"/>
      <c r="L19" s="23"/>
      <c r="M19" s="23"/>
      <c r="N19" s="19"/>
      <c r="O19" s="19"/>
      <c r="P19" s="16"/>
    </row>
    <row r="20" spans="3:16" ht="16.5">
      <c r="C20" s="1"/>
      <c r="E20" s="16"/>
      <c r="F20" s="18"/>
      <c r="G20" s="18"/>
      <c r="H20" s="18"/>
      <c r="I20" s="18"/>
      <c r="J20" s="18"/>
      <c r="K20" s="18"/>
      <c r="L20" s="23"/>
      <c r="M20" s="23"/>
      <c r="N20" s="19"/>
      <c r="O20" s="19"/>
      <c r="P20" s="16"/>
    </row>
    <row r="21" spans="3:16" ht="16.5">
      <c r="C21" s="1"/>
      <c r="E21" s="16"/>
      <c r="F21" s="18"/>
      <c r="G21" s="18"/>
      <c r="H21" s="18"/>
      <c r="I21" s="18"/>
      <c r="J21" s="18"/>
      <c r="K21" s="18"/>
      <c r="L21" s="23"/>
      <c r="M21" s="23"/>
      <c r="N21" s="19"/>
      <c r="O21" s="19"/>
      <c r="P21" s="16"/>
    </row>
    <row r="22" spans="3:16" ht="16.5">
      <c r="C22" s="1"/>
      <c r="E22" s="16"/>
      <c r="F22" s="27"/>
      <c r="G22" s="27"/>
      <c r="H22" s="27"/>
      <c r="I22" s="27"/>
      <c r="J22" s="27"/>
      <c r="K22" s="27"/>
      <c r="L22" s="28"/>
      <c r="M22" s="28"/>
      <c r="N22" s="16"/>
      <c r="O22" s="16"/>
      <c r="P22" s="16"/>
    </row>
    <row r="23" spans="3:16" ht="16.5">
      <c r="C23" s="1"/>
      <c r="E23" s="16"/>
      <c r="F23" s="27"/>
      <c r="G23" s="27"/>
      <c r="H23" s="27"/>
      <c r="I23" s="27"/>
      <c r="J23" s="27"/>
      <c r="K23" s="27"/>
      <c r="L23" s="28"/>
      <c r="M23" s="28"/>
      <c r="N23" s="16"/>
      <c r="O23" s="16"/>
      <c r="P23" s="16"/>
    </row>
    <row r="24" spans="3:16" ht="16.5">
      <c r="C24" s="1"/>
      <c r="E24" s="16"/>
      <c r="F24" s="27"/>
      <c r="G24" s="27"/>
      <c r="H24" s="27"/>
      <c r="I24" s="27"/>
      <c r="J24" s="27"/>
      <c r="K24" s="27"/>
      <c r="L24" s="28"/>
      <c r="M24" s="28"/>
      <c r="N24" s="16"/>
      <c r="O24" s="16"/>
      <c r="P24" s="16"/>
    </row>
    <row r="25" spans="5:16" ht="16.5">
      <c r="E25" s="16"/>
      <c r="F25" s="27"/>
      <c r="G25" s="27"/>
      <c r="H25" s="27"/>
      <c r="I25" s="27"/>
      <c r="J25" s="27"/>
      <c r="K25" s="27"/>
      <c r="L25" s="28"/>
      <c r="M25" s="28"/>
      <c r="N25" s="16"/>
      <c r="O25" s="16"/>
      <c r="P25" s="16"/>
    </row>
    <row r="26" spans="5:16" ht="16.5">
      <c r="E26" s="16"/>
      <c r="F26" s="27"/>
      <c r="G26" s="27"/>
      <c r="H26" s="27"/>
      <c r="I26" s="27"/>
      <c r="J26" s="27"/>
      <c r="K26" s="27"/>
      <c r="L26" s="28"/>
      <c r="M26" s="28"/>
      <c r="N26" s="16"/>
      <c r="O26" s="16"/>
      <c r="P26" s="16"/>
    </row>
    <row r="27" spans="5:16" ht="16.5">
      <c r="E27" s="16"/>
      <c r="F27" s="27"/>
      <c r="G27" s="27"/>
      <c r="H27" s="27"/>
      <c r="I27" s="27"/>
      <c r="J27" s="27"/>
      <c r="K27" s="27"/>
      <c r="L27" s="28"/>
      <c r="M27" s="28"/>
      <c r="N27" s="16"/>
      <c r="O27" s="16"/>
      <c r="P27" s="16"/>
    </row>
    <row r="28" spans="5:16" ht="16.5">
      <c r="E28" s="16"/>
      <c r="F28" s="27"/>
      <c r="G28" s="27"/>
      <c r="H28" s="27"/>
      <c r="I28" s="27"/>
      <c r="J28" s="27"/>
      <c r="K28" s="27"/>
      <c r="L28" s="28"/>
      <c r="M28" s="28"/>
      <c r="N28" s="16"/>
      <c r="O28" s="16"/>
      <c r="P28" s="16"/>
    </row>
    <row r="29" spans="5:16" ht="16.5">
      <c r="E29" s="16"/>
      <c r="F29" s="27"/>
      <c r="G29" s="27"/>
      <c r="H29" s="27"/>
      <c r="I29" s="27"/>
      <c r="J29" s="27"/>
      <c r="K29" s="27"/>
      <c r="L29" s="28"/>
      <c r="M29" s="28"/>
      <c r="N29" s="16"/>
      <c r="O29" s="16"/>
      <c r="P29" s="16"/>
    </row>
    <row r="30" spans="5:16" ht="16.5">
      <c r="E30" s="16"/>
      <c r="F30" s="27"/>
      <c r="G30" s="27"/>
      <c r="H30" s="27"/>
      <c r="I30" s="27"/>
      <c r="J30" s="27"/>
      <c r="K30" s="27"/>
      <c r="L30" s="28"/>
      <c r="M30" s="28"/>
      <c r="N30" s="16"/>
      <c r="O30" s="16"/>
      <c r="P30" s="16"/>
    </row>
  </sheetData>
  <sheetProtection password="EC97" sheet="1" objects="1" scenarios="1"/>
  <protectedRanges>
    <protectedRange sqref="B1:B4 D2:D4 B8:B14" name="範圍2"/>
  </protectedRanges>
  <dataValidations count="5">
    <dataValidation type="whole" allowBlank="1" showInputMessage="1" showErrorMessage="1" sqref="B8:B14">
      <formula1>0</formula1>
      <formula2>B1</formula2>
    </dataValidation>
    <dataValidation operator="equal" allowBlank="1" showInputMessage="1" showErrorMessage="1" sqref="B7"/>
    <dataValidation type="list" allowBlank="1" showInputMessage="1" showErrorMessage="1" sqref="D4">
      <formula1>$F$3:$F$5</formula1>
    </dataValidation>
    <dataValidation type="whole" operator="greaterThanOrEqual" allowBlank="1" showInputMessage="1" showErrorMessage="1" sqref="B3:B4 B1 D3">
      <formula1>1</formula1>
    </dataValidation>
    <dataValidation type="decimal" operator="greaterThan" allowBlank="1" showInputMessage="1" showErrorMessage="1" sqref="B2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</cp:lastModifiedBy>
  <dcterms:created xsi:type="dcterms:W3CDTF">2010-03-09T07:24:51Z</dcterms:created>
  <dcterms:modified xsi:type="dcterms:W3CDTF">2010-03-19T11:42:15Z</dcterms:modified>
  <cp:category/>
  <cp:version/>
  <cp:contentType/>
  <cp:contentStatus/>
</cp:coreProperties>
</file>